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8800" windowHeight="16440"/>
  </bookViews>
  <sheets>
    <sheet name="PMS Fees Calculator" sheetId="1" r:id="rId1"/>
    <sheet name="Sheet2" sheetId="2" state="hidden" r:id="rId2"/>
    <sheet name="Sheet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3" i="1"/>
  <c r="C24" i="1" s="1"/>
  <c r="C30" i="1" s="1"/>
  <c r="C31" i="1" s="1"/>
  <c r="C22" i="1"/>
  <c r="C21" i="1"/>
  <c r="L26" i="1"/>
  <c r="K26" i="1"/>
  <c r="J26" i="1"/>
  <c r="I26" i="1"/>
  <c r="H26" i="1"/>
  <c r="G26" i="1"/>
  <c r="F26" i="1"/>
  <c r="E26" i="1"/>
  <c r="D26" i="1"/>
  <c r="C19" i="1"/>
  <c r="C28" i="1" l="1"/>
  <c r="C32" i="1"/>
  <c r="D19" i="1" l="1"/>
  <c r="D21" i="1" s="1"/>
  <c r="C33" i="1"/>
  <c r="C34" i="1"/>
  <c r="D25" i="1" s="1"/>
  <c r="D27" i="1" l="1"/>
  <c r="D22" i="1"/>
  <c r="D23" i="1" s="1"/>
  <c r="D24" i="1" s="1"/>
  <c r="D30" i="1" l="1"/>
  <c r="D31" i="1" s="1"/>
  <c r="D32" i="1" s="1"/>
  <c r="D34" i="1" s="1"/>
  <c r="D28" i="1"/>
  <c r="E19" i="1" l="1"/>
  <c r="E21" i="1" s="1"/>
  <c r="D33" i="1"/>
  <c r="E25" i="1"/>
  <c r="E27" i="1" l="1"/>
  <c r="E22" i="1"/>
  <c r="E23" i="1" s="1"/>
  <c r="E24" i="1" s="1"/>
  <c r="E30" i="1" l="1"/>
  <c r="E31" i="1" s="1"/>
  <c r="E32" i="1" s="1"/>
  <c r="E34" i="1" s="1"/>
  <c r="E28" i="1"/>
  <c r="F19" i="1" l="1"/>
  <c r="E33" i="1"/>
  <c r="F25" i="1"/>
  <c r="F21" i="1" l="1"/>
  <c r="F22" i="1" s="1"/>
  <c r="F23" i="1" s="1"/>
  <c r="F24" i="1" s="1"/>
  <c r="F27" i="1"/>
  <c r="F30" i="1" l="1"/>
  <c r="F31" i="1" s="1"/>
  <c r="F32" i="1" s="1"/>
  <c r="F34" i="1" s="1"/>
  <c r="F28" i="1"/>
  <c r="G19" i="1" l="1"/>
  <c r="G25" i="1"/>
  <c r="F33" i="1"/>
  <c r="G21" i="1" l="1"/>
  <c r="G22" i="1" s="1"/>
  <c r="G23" i="1" s="1"/>
  <c r="G24" i="1" s="1"/>
  <c r="G27" i="1"/>
  <c r="G30" i="1" l="1"/>
  <c r="G31" i="1" s="1"/>
  <c r="G32" i="1" s="1"/>
  <c r="G34" i="1" s="1"/>
  <c r="G28" i="1"/>
  <c r="G33" i="1" l="1"/>
  <c r="H19" i="1"/>
  <c r="H21" i="1" s="1"/>
  <c r="H22" i="1" s="1"/>
  <c r="H23" i="1" s="1"/>
  <c r="H24" i="1" s="1"/>
  <c r="H25" i="1"/>
  <c r="H27" i="1" l="1"/>
  <c r="H28" i="1" s="1"/>
  <c r="H30" i="1" l="1"/>
  <c r="H31" i="1" s="1"/>
  <c r="H32" i="1" s="1"/>
  <c r="H33" i="1" s="1"/>
  <c r="H34" i="1"/>
  <c r="I25" i="1" s="1"/>
  <c r="I19" i="1" l="1"/>
  <c r="I21" i="1" s="1"/>
  <c r="I22" i="1" s="1"/>
  <c r="I23" i="1" s="1"/>
  <c r="I24" i="1" s="1"/>
  <c r="I27" i="1" l="1"/>
  <c r="I28" i="1" s="1"/>
  <c r="I30" i="1" l="1"/>
  <c r="I31" i="1" s="1"/>
  <c r="I32" i="1" s="1"/>
  <c r="I33" i="1" s="1"/>
  <c r="J19" i="1"/>
  <c r="J21" i="1" s="1"/>
  <c r="J22" i="1" s="1"/>
  <c r="J23" i="1" s="1"/>
  <c r="J24" i="1" s="1"/>
  <c r="I34" i="1" l="1"/>
  <c r="J25" i="1" s="1"/>
  <c r="J27" i="1"/>
  <c r="J30" i="1" s="1"/>
  <c r="J31" i="1" s="1"/>
  <c r="J32" i="1" s="1"/>
  <c r="J28" i="1" l="1"/>
  <c r="J34" i="1"/>
  <c r="K25" i="1" s="1"/>
  <c r="J33" i="1"/>
  <c r="K19" i="1"/>
  <c r="K21" i="1" s="1"/>
  <c r="K27" i="1" l="1"/>
  <c r="K22" i="1" l="1"/>
  <c r="K23" i="1" s="1"/>
  <c r="K24" i="1" s="1"/>
  <c r="K30" i="1" s="1"/>
  <c r="K28" i="1" l="1"/>
  <c r="K31" i="1"/>
  <c r="K32" i="1" s="1"/>
  <c r="K34" i="1" s="1"/>
  <c r="L25" i="1" l="1"/>
  <c r="K33" i="1"/>
  <c r="L19" i="1"/>
  <c r="L21" i="1" s="1"/>
  <c r="L27" i="1" l="1"/>
  <c r="L22" i="1" l="1"/>
  <c r="L23" i="1" s="1"/>
  <c r="L24" i="1" s="1"/>
  <c r="L30" i="1" s="1"/>
  <c r="L31" i="1" l="1"/>
  <c r="L32" i="1" s="1"/>
  <c r="L28" i="1"/>
  <c r="L34" i="1" l="1"/>
  <c r="L33" i="1"/>
</calcChain>
</file>

<file path=xl/sharedStrings.xml><?xml version="1.0" encoding="utf-8"?>
<sst xmlns="http://schemas.openxmlformats.org/spreadsheetml/2006/main" count="48" uniqueCount="48">
  <si>
    <t>Nature of the Fees</t>
  </si>
  <si>
    <t>Hybrid</t>
  </si>
  <si>
    <t>Fees Calculation for Illustration Purpose</t>
  </si>
  <si>
    <t>Fixed Management Fees</t>
  </si>
  <si>
    <t>Hurdle Rate</t>
  </si>
  <si>
    <t>Performance Fees</t>
  </si>
  <si>
    <t>Fixed Management Fees (Annual)+</t>
  </si>
  <si>
    <t>Opening NAV, Rs.</t>
  </si>
  <si>
    <t>Fees Calculation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</si>
  <si>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</si>
  <si>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</si>
  <si>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</si>
  <si>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</si>
  <si>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</si>
  <si>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</si>
  <si>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</si>
  <si>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</si>
  <si>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</si>
  <si>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</si>
  <si>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Performance Fees based on compounding of High Water Mark,HWM</t>
  </si>
  <si>
    <t>Portfolio Return %</t>
  </si>
  <si>
    <t>Gross Value of the Portfolio at the end of Year 1</t>
  </si>
  <si>
    <t>Beginning Corpus/Net Asset Value (NAV)</t>
  </si>
  <si>
    <t>Average NAV for the Year</t>
  </si>
  <si>
    <t>Beginning High Water Mark (HWM)</t>
  </si>
  <si>
    <t>NAV before Performance Fees</t>
  </si>
  <si>
    <t>Hurdle Rate of Return as defined in the PMS Agreement</t>
  </si>
  <si>
    <t>Hurdle NAV</t>
  </si>
  <si>
    <t>NAV before Performance Fees is higher than Hurdle NAV</t>
  </si>
  <si>
    <t>(If "Yes", proceed to the calculation of Performance Fees</t>
  </si>
  <si>
    <t>Incremental Return above Hurdle NAV</t>
  </si>
  <si>
    <t>Closing NAV after Performance Fees</t>
  </si>
  <si>
    <t>ZEN WEALTH MANAGEMENT SERVICES LTD - PMS FEES CALCULATION TOOL</t>
  </si>
  <si>
    <t>High Water Mark for next year - after compounding*</t>
  </si>
  <si>
    <r>
      <t xml:space="preserve">Fixed Management Fees, </t>
    </r>
    <r>
      <rPr>
        <i/>
        <sz val="12"/>
        <color theme="1"/>
        <rFont val="Calibri"/>
        <family val="2"/>
        <scheme val="minor"/>
      </rPr>
      <t>inclusive of GST @18%</t>
    </r>
  </si>
  <si>
    <r>
      <t xml:space="preserve">Performance Fees, </t>
    </r>
    <r>
      <rPr>
        <i/>
        <sz val="12"/>
        <color theme="1"/>
        <rFont val="Calibri"/>
        <family val="2"/>
        <scheme val="minor"/>
      </rPr>
      <t>inclusive of GST @18%</t>
    </r>
  </si>
  <si>
    <t>*Compounding, wherever applicable</t>
  </si>
  <si>
    <t>Please Note</t>
  </si>
  <si>
    <t>a. This Calculation is for illustration purpose only - on the basis of average of opening and closing NAVs &amp; without taking into consideration any Inflows/Outflows</t>
  </si>
  <si>
    <t>b. Actuals will vary depending upon the terms as laid out in the PMS Agreement</t>
  </si>
  <si>
    <t>c. Fixed Management Fees is charged quarterly on a proportionate basis based on Weekly average NAV</t>
  </si>
  <si>
    <t>d. With respect to the calculation of Performance Fees, the HWM gets compounded by Hurdle Rate for next financial year - if in the current financial year there is no incidence of Performance Fees</t>
  </si>
  <si>
    <t>e. Outside of Fees, other Operating Expenses are charged at a maximum of 0.5% of average NAV</t>
  </si>
  <si>
    <t>f. Returns are calculated net of Fees and Expenses</t>
  </si>
  <si>
    <t>g. Please contact us for any clarification that you might require related to the calculation of Fees</t>
  </si>
  <si>
    <t>Assumptions</t>
  </si>
  <si>
    <t>Portfolio Return % #</t>
  </si>
  <si>
    <t># Random Portfolio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</si>
</sst>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1" fillId="0" borderId="0" xfId="0" applyFont="1" applyProtection="1"/>
    <xf numFmtId="0" fontId="7" fillId="6" borderId="0" xfId="0" applyFont="1" applyFill="1" applyProtection="1"/>
    <xf numFmtId="0" fontId="1" fillId="6" borderId="0" xfId="0" applyFont="1" applyFill="1" applyProtection="1"/>
    <xf numFmtId="0" fontId="8" fillId="0" borderId="0" xfId="0" applyFont="1" applyProtection="1"/>
    <xf numFmtId="0" fontId="7" fillId="0" borderId="0" xfId="0" applyFont="1" applyAlignment="1" applyProtection="1">
      <alignment wrapText="1"/>
    </xf>
    <xf numFmtId="0" fontId="3" fillId="4" borderId="0" xfId="0" applyFont="1" applyFill="1" applyAlignment="1" applyProtection="1">
      <alignment horizontal="center" vertical="center"/>
    </xf>
    <xf numFmtId="165" fontId="1" fillId="0" borderId="0" xfId="0" applyNumberFormat="1" applyFont="1" applyProtection="1"/>
    <xf numFmtId="10" fontId="9" fillId="2" borderId="0" xfId="2" applyNumberFormat="1" applyFont="1" applyFill="1" applyProtection="1"/>
    <xf numFmtId="10" fontId="1" fillId="0" borderId="0" xfId="0" applyNumberFormat="1" applyFont="1" applyProtection="1"/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0" fontId="10" fillId="0" borderId="0" xfId="0" applyFont="1" applyProtection="1"/>
    <xf numFmtId="164" fontId="1" fillId="0" borderId="0" xfId="0" applyNumberFormat="1" applyFont="1" applyProtection="1"/>
    <xf numFmtId="0" fontId="6" fillId="5" borderId="0" xfId="0" applyFont="1" applyFill="1" applyProtection="1"/>
    <xf numFmtId="165" fontId="6" fillId="5" borderId="0" xfId="0" applyNumberFormat="1" applyFont="1" applyFill="1" applyProtection="1"/>
    <xf numFmtId="10" fontId="1" fillId="0" borderId="0" xfId="2" applyNumberFormat="1" applyFont="1" applyProtection="1"/>
    <xf numFmtId="165" fontId="0" fillId="0" borderId="0" xfId="0" applyNumberFormat="1" applyProtection="1"/>
    <xf numFmtId="0" fontId="13" fillId="0" borderId="0" xfId="0" applyFont="1" applyProtection="1"/>
    <xf numFmtId="2" fontId="0" fillId="0" borderId="0" xfId="0" applyNumberFormat="1" applyProtection="1"/>
    <xf numFmtId="0" fontId="12" fillId="0" borderId="0" xfId="0" applyFont="1" applyProtection="1"/>
    <xf numFmtId="10" fontId="4" fillId="2" borderId="0" xfId="0" applyNumberFormat="1" applyFont="1" applyFill="1" applyProtection="1">
      <protection locked="0"/>
    </xf>
    <xf numFmtId="165" fontId="4" fillId="2" borderId="0" xfId="1" applyNumberFormat="1" applyFont="1" applyFill="1" applyProtection="1">
      <protection locked="0"/>
    </xf>
    <xf numFmtId="0" fontId="3" fillId="4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XFD47"/>
  <sheetViews>
    <sheetView tabSelected="1" zoomScale="110" zoomScaleNormal="110" workbookViewId="0">
      <selection activeCell="C15" sqref="C15"/>
    </sheetView>
  </sheetViews>
  <sheetFormatPr defaultColWidth="5.28515625" defaultRowHeight="15" x14ac:dyDescent="0.25"/>
  <cols>
    <col min="1" max="1" width="5.28515625" style="1"/>
    <col min="2" max="2" width="57.42578125" style="1" customWidth="1"/>
    <col min="3" max="3" width="13.42578125" style="1" bestFit="1" customWidth="1"/>
    <col min="4" max="4" width="14.140625" style="1" bestFit="1" customWidth="1"/>
    <col min="5" max="6" width="13.42578125" style="1" bestFit="1" customWidth="1"/>
    <col min="7" max="8" width="14.140625" style="1" bestFit="1" customWidth="1"/>
    <col min="9" max="10" width="13.42578125" style="1" bestFit="1" customWidth="1"/>
    <col min="11" max="11" width="14.140625" style="1" bestFit="1" customWidth="1"/>
    <col min="12" max="12" width="13.42578125" style="1" bestFit="1" customWidth="1"/>
    <col min="13" max="16384" width="5.28515625" style="1"/>
  </cols>
  <sheetData>
    <row r="2" spans="2:12" ht="15.95" x14ac:dyDescent="0.2">
      <c r="B2" s="26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5.95" x14ac:dyDescent="0.2">
      <c r="B3" s="2" t="s">
        <v>0</v>
      </c>
      <c r="C3" s="2" t="s">
        <v>1</v>
      </c>
      <c r="D3" s="3"/>
      <c r="E3" s="3"/>
      <c r="F3" s="3"/>
      <c r="G3" s="3"/>
      <c r="H3" s="3"/>
      <c r="I3" s="3"/>
      <c r="J3" s="3"/>
      <c r="K3" s="3"/>
      <c r="L3" s="3"/>
    </row>
    <row r="4" spans="2:12" ht="15.95" x14ac:dyDescent="0.2">
      <c r="B4" s="4" t="s">
        <v>6</v>
      </c>
      <c r="C4" s="5"/>
      <c r="D4" s="3"/>
      <c r="E4" s="3"/>
      <c r="F4" s="3"/>
      <c r="G4" s="3"/>
      <c r="H4" s="3"/>
      <c r="I4" s="3"/>
      <c r="J4" s="3"/>
      <c r="K4" s="3"/>
      <c r="L4" s="3"/>
    </row>
    <row r="5" spans="2:12" ht="15.95" x14ac:dyDescent="0.2">
      <c r="B5" s="4" t="s">
        <v>19</v>
      </c>
      <c r="C5" s="5"/>
      <c r="D5" s="3"/>
      <c r="E5" s="3"/>
      <c r="F5" s="3"/>
      <c r="G5" s="3"/>
      <c r="H5" s="3"/>
      <c r="I5" s="3"/>
      <c r="J5" s="3"/>
      <c r="K5" s="3"/>
      <c r="L5" s="3"/>
    </row>
    <row r="6" spans="2:12" ht="15.9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ht="15.95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ht="15.9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ht="15.9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15.95" x14ac:dyDescent="0.2">
      <c r="B10" s="25" t="s">
        <v>2</v>
      </c>
      <c r="C10" s="25"/>
      <c r="D10" s="3"/>
      <c r="E10" s="3"/>
      <c r="F10" s="3"/>
      <c r="G10" s="3"/>
      <c r="H10" s="3"/>
      <c r="I10" s="3"/>
      <c r="J10" s="3"/>
      <c r="K10" s="3"/>
      <c r="L10" s="3"/>
    </row>
    <row r="11" spans="2:12" ht="15.95" x14ac:dyDescent="0.2">
      <c r="B11" s="6" t="s">
        <v>45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ht="15" customHeight="1" x14ac:dyDescent="0.2">
      <c r="B12" s="3" t="s">
        <v>3</v>
      </c>
      <c r="C12" s="23">
        <v>0.01</v>
      </c>
      <c r="D12" s="7"/>
      <c r="E12" s="7"/>
      <c r="F12" s="3"/>
      <c r="G12" s="3"/>
      <c r="H12" s="3"/>
      <c r="I12" s="3"/>
      <c r="J12" s="3"/>
      <c r="K12" s="3"/>
      <c r="L12" s="3"/>
    </row>
    <row r="13" spans="2:12" ht="15.95" x14ac:dyDescent="0.2">
      <c r="B13" s="3" t="s">
        <v>4</v>
      </c>
      <c r="C13" s="23">
        <v>0.12</v>
      </c>
      <c r="D13" s="7"/>
      <c r="E13" s="7"/>
      <c r="F13" s="3"/>
      <c r="G13" s="3"/>
      <c r="H13" s="3"/>
      <c r="I13" s="3"/>
      <c r="J13" s="3"/>
      <c r="K13" s="3"/>
      <c r="L13" s="3"/>
    </row>
    <row r="14" spans="2:12" ht="15.95" x14ac:dyDescent="0.2">
      <c r="B14" s="3" t="s">
        <v>5</v>
      </c>
      <c r="C14" s="23">
        <v>0.2</v>
      </c>
      <c r="D14" s="7"/>
      <c r="E14" s="7"/>
      <c r="F14" s="3"/>
      <c r="G14" s="3"/>
      <c r="H14" s="3"/>
      <c r="I14" s="3"/>
      <c r="J14" s="3"/>
      <c r="K14" s="3"/>
      <c r="L14" s="3"/>
    </row>
    <row r="15" spans="2:12" ht="15.95" x14ac:dyDescent="0.2">
      <c r="B15" s="3" t="s">
        <v>7</v>
      </c>
      <c r="C15" s="24">
        <v>10000000</v>
      </c>
      <c r="D15" s="7"/>
      <c r="E15" s="7"/>
      <c r="F15" s="3"/>
      <c r="G15" s="3"/>
      <c r="H15" s="3"/>
      <c r="I15" s="3"/>
      <c r="J15" s="3"/>
      <c r="K15" s="3"/>
      <c r="L15" s="3"/>
    </row>
    <row r="16" spans="2:12" ht="15.95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ht="15.75" x14ac:dyDescent="0.25">
      <c r="B17" s="27" t="s">
        <v>8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ht="15.75" x14ac:dyDescent="0.25">
      <c r="B18" s="27"/>
      <c r="C18" s="8" t="s">
        <v>9</v>
      </c>
      <c r="D18" s="8" t="s">
        <v>10</v>
      </c>
      <c r="E18" s="8" t="s">
        <v>11</v>
      </c>
      <c r="F18" s="8" t="s">
        <v>12</v>
      </c>
      <c r="G18" s="8" t="s">
        <v>13</v>
      </c>
      <c r="H18" s="8" t="s">
        <v>14</v>
      </c>
      <c r="I18" s="8" t="s">
        <v>15</v>
      </c>
      <c r="J18" s="8" t="s">
        <v>16</v>
      </c>
      <c r="K18" s="8" t="s">
        <v>17</v>
      </c>
      <c r="L18" s="8" t="s">
        <v>18</v>
      </c>
    </row>
    <row r="19" spans="2:12" ht="15.95" x14ac:dyDescent="0.2">
      <c r="B19" s="3" t="s">
        <v>22</v>
      </c>
      <c r="C19" s="9">
        <f>C15</f>
        <v>10000000</v>
      </c>
      <c r="D19" s="9">
        <f>C32</f>
        <v>15122913.168399999</v>
      </c>
      <c r="E19" s="9">
        <f t="shared" ref="E19:L19" si="0">D32</f>
        <v>15067739.034454672</v>
      </c>
      <c r="F19" s="9">
        <f t="shared" si="0"/>
        <v>18889355.896906555</v>
      </c>
      <c r="G19" s="9">
        <f t="shared" si="0"/>
        <v>21903776.853201985</v>
      </c>
      <c r="H19" s="9">
        <f t="shared" si="0"/>
        <v>22056851.17870282</v>
      </c>
      <c r="I19" s="9">
        <f t="shared" si="0"/>
        <v>14078376.388418665</v>
      </c>
      <c r="J19" s="9">
        <f t="shared" si="0"/>
        <v>23535948.797542322</v>
      </c>
      <c r="K19" s="9">
        <f t="shared" si="0"/>
        <v>29798847.661326047</v>
      </c>
      <c r="L19" s="9">
        <f t="shared" si="0"/>
        <v>31064638.940445181</v>
      </c>
    </row>
    <row r="20" spans="2:12" ht="15.95" x14ac:dyDescent="0.2">
      <c r="B20" s="3" t="s">
        <v>46</v>
      </c>
      <c r="C20" s="10">
        <v>0.64910000000000001</v>
      </c>
      <c r="D20" s="10">
        <v>8.2000000000000007E-3</v>
      </c>
      <c r="E20" s="10">
        <v>0.3039</v>
      </c>
      <c r="F20" s="10">
        <v>0.1847</v>
      </c>
      <c r="G20" s="10">
        <v>1.89E-2</v>
      </c>
      <c r="H20" s="10">
        <v>-0.35199999999999998</v>
      </c>
      <c r="I20" s="10">
        <v>0.82310000000000005</v>
      </c>
      <c r="J20" s="10">
        <v>0.31840000000000002</v>
      </c>
      <c r="K20" s="10">
        <v>5.4600000000000003E-2</v>
      </c>
      <c r="L20" s="10">
        <v>0.42699999999999999</v>
      </c>
    </row>
    <row r="21" spans="2:12" ht="15.95" x14ac:dyDescent="0.2">
      <c r="B21" s="3" t="s">
        <v>21</v>
      </c>
      <c r="C21" s="9">
        <f>(C20*C19)+C19</f>
        <v>16491000</v>
      </c>
      <c r="D21" s="9">
        <f t="shared" ref="D21:L21" si="1">(D20*D19)+D19</f>
        <v>15246921.056380879</v>
      </c>
      <c r="E21" s="9">
        <f t="shared" si="1"/>
        <v>19646824.927025445</v>
      </c>
      <c r="F21" s="9">
        <f t="shared" si="1"/>
        <v>22378219.931065194</v>
      </c>
      <c r="G21" s="9">
        <f t="shared" si="1"/>
        <v>22317758.235727504</v>
      </c>
      <c r="H21" s="9">
        <f t="shared" si="1"/>
        <v>14292839.563799428</v>
      </c>
      <c r="I21" s="9">
        <f t="shared" si="1"/>
        <v>25666287.993726067</v>
      </c>
      <c r="J21" s="9">
        <f t="shared" si="1"/>
        <v>31029794.8946798</v>
      </c>
      <c r="K21" s="9">
        <f t="shared" si="1"/>
        <v>31425864.743634447</v>
      </c>
      <c r="L21" s="9">
        <f t="shared" si="1"/>
        <v>44329239.768015273</v>
      </c>
    </row>
    <row r="22" spans="2:12" ht="15.95" x14ac:dyDescent="0.2">
      <c r="B22" s="3" t="s">
        <v>23</v>
      </c>
      <c r="C22" s="9">
        <f>AVERAGE(C21,C19)</f>
        <v>13245500</v>
      </c>
      <c r="D22" s="9">
        <f>AVERAGE(D21,D19)</f>
        <v>15184917.11239044</v>
      </c>
      <c r="E22" s="9">
        <f t="shared" ref="E22:L22" si="2">AVERAGE(E21,E19)</f>
        <v>17357281.980740059</v>
      </c>
      <c r="F22" s="9">
        <f t="shared" si="2"/>
        <v>20633787.913985875</v>
      </c>
      <c r="G22" s="9">
        <f t="shared" si="2"/>
        <v>22110767.544464745</v>
      </c>
      <c r="H22" s="9">
        <f t="shared" si="2"/>
        <v>18174845.371251125</v>
      </c>
      <c r="I22" s="9">
        <f t="shared" si="2"/>
        <v>19872332.191072367</v>
      </c>
      <c r="J22" s="9">
        <f t="shared" si="2"/>
        <v>27282871.846111059</v>
      </c>
      <c r="K22" s="9">
        <f t="shared" si="2"/>
        <v>30612356.202480249</v>
      </c>
      <c r="L22" s="9">
        <f t="shared" si="2"/>
        <v>37696939.354230225</v>
      </c>
    </row>
    <row r="23" spans="2:12" ht="15.95" x14ac:dyDescent="0.2">
      <c r="B23" s="3" t="s">
        <v>34</v>
      </c>
      <c r="C23" s="9">
        <f>($C$12*C22)*1.18</f>
        <v>156296.9</v>
      </c>
      <c r="D23" s="9">
        <f>($C$12*D22)*1.18</f>
        <v>179182.02192620721</v>
      </c>
      <c r="E23" s="9">
        <f t="shared" ref="E23:L23" si="3">($C$12*E22)*1.18</f>
        <v>204815.92737273269</v>
      </c>
      <c r="F23" s="9">
        <f t="shared" si="3"/>
        <v>243478.69738503333</v>
      </c>
      <c r="G23" s="9">
        <f t="shared" si="3"/>
        <v>260907.05702468395</v>
      </c>
      <c r="H23" s="9">
        <f t="shared" si="3"/>
        <v>214463.17538076328</v>
      </c>
      <c r="I23" s="9">
        <f t="shared" si="3"/>
        <v>234493.51985465392</v>
      </c>
      <c r="J23" s="9">
        <f t="shared" si="3"/>
        <v>321937.8877841105</v>
      </c>
      <c r="K23" s="9">
        <f t="shared" si="3"/>
        <v>361225.80318926694</v>
      </c>
      <c r="L23" s="9">
        <f t="shared" si="3"/>
        <v>444823.88437991665</v>
      </c>
    </row>
    <row r="24" spans="2:12" ht="15.95" x14ac:dyDescent="0.2">
      <c r="B24" s="3" t="s">
        <v>25</v>
      </c>
      <c r="C24" s="9">
        <f>C21-C23</f>
        <v>16334703.1</v>
      </c>
      <c r="D24" s="9">
        <f>D21-D23</f>
        <v>15067739.034454672</v>
      </c>
      <c r="E24" s="9">
        <f t="shared" ref="E24:L24" si="4">E21-E23</f>
        <v>19442008.999652714</v>
      </c>
      <c r="F24" s="9">
        <f t="shared" si="4"/>
        <v>22134741.233680163</v>
      </c>
      <c r="G24" s="9">
        <f t="shared" si="4"/>
        <v>22056851.17870282</v>
      </c>
      <c r="H24" s="9">
        <f t="shared" si="4"/>
        <v>14078376.388418665</v>
      </c>
      <c r="I24" s="9">
        <f t="shared" si="4"/>
        <v>25431794.473871414</v>
      </c>
      <c r="J24" s="9">
        <f t="shared" si="4"/>
        <v>30707857.006895687</v>
      </c>
      <c r="K24" s="9">
        <f t="shared" si="4"/>
        <v>31064638.940445181</v>
      </c>
      <c r="L24" s="9">
        <f t="shared" si="4"/>
        <v>43884415.883635357</v>
      </c>
    </row>
    <row r="25" spans="2:12" ht="15.95" x14ac:dyDescent="0.2">
      <c r="B25" s="3" t="s">
        <v>24</v>
      </c>
      <c r="C25" s="9">
        <f>C15</f>
        <v>10000000</v>
      </c>
      <c r="D25" s="9">
        <f>C34</f>
        <v>15122913.168399999</v>
      </c>
      <c r="E25" s="9">
        <f t="shared" ref="E25:L25" si="5">D34</f>
        <v>16937662.748608001</v>
      </c>
      <c r="F25" s="9">
        <f t="shared" si="5"/>
        <v>18889355.896906555</v>
      </c>
      <c r="G25" s="9">
        <f t="shared" si="5"/>
        <v>21903776.853201985</v>
      </c>
      <c r="H25" s="9">
        <f t="shared" si="5"/>
        <v>24703673.32014716</v>
      </c>
      <c r="I25" s="9">
        <f t="shared" si="5"/>
        <v>27668114.118564822</v>
      </c>
      <c r="J25" s="9">
        <f t="shared" si="5"/>
        <v>27668114.118564822</v>
      </c>
      <c r="K25" s="9">
        <f t="shared" si="5"/>
        <v>29798847.661326047</v>
      </c>
      <c r="L25" s="9">
        <f t="shared" si="5"/>
        <v>34792395.613298602</v>
      </c>
    </row>
    <row r="26" spans="2:12" ht="15.95" x14ac:dyDescent="0.2">
      <c r="B26" s="3" t="s">
        <v>26</v>
      </c>
      <c r="C26" s="11">
        <f>$C$13</f>
        <v>0.12</v>
      </c>
      <c r="D26" s="11">
        <f t="shared" ref="D26:L26" si="6">$C$13</f>
        <v>0.12</v>
      </c>
      <c r="E26" s="11">
        <f t="shared" si="6"/>
        <v>0.12</v>
      </c>
      <c r="F26" s="11">
        <f t="shared" si="6"/>
        <v>0.12</v>
      </c>
      <c r="G26" s="11">
        <f t="shared" si="6"/>
        <v>0.12</v>
      </c>
      <c r="H26" s="11">
        <f t="shared" si="6"/>
        <v>0.12</v>
      </c>
      <c r="I26" s="11">
        <f t="shared" si="6"/>
        <v>0.12</v>
      </c>
      <c r="J26" s="11">
        <f t="shared" si="6"/>
        <v>0.12</v>
      </c>
      <c r="K26" s="11">
        <f t="shared" si="6"/>
        <v>0.12</v>
      </c>
      <c r="L26" s="11">
        <f t="shared" si="6"/>
        <v>0.12</v>
      </c>
    </row>
    <row r="27" spans="2:12" ht="15.95" x14ac:dyDescent="0.2">
      <c r="B27" s="3" t="s">
        <v>27</v>
      </c>
      <c r="C27" s="9">
        <f>(C26*C25)+C19</f>
        <v>11200000</v>
      </c>
      <c r="D27" s="9">
        <f>(D26*D25)+D19</f>
        <v>16937662.748608001</v>
      </c>
      <c r="E27" s="9">
        <f>(E26*E25)+E19</f>
        <v>17100258.564287633</v>
      </c>
      <c r="F27" s="9">
        <f>(F26*F25)+F25</f>
        <v>21156078.604535341</v>
      </c>
      <c r="G27" s="9">
        <f t="shared" ref="G27:L27" si="7">(G26*G25)+G19</f>
        <v>24532230.075586222</v>
      </c>
      <c r="H27" s="9">
        <f t="shared" si="7"/>
        <v>25021291.977120478</v>
      </c>
      <c r="I27" s="9">
        <f t="shared" si="7"/>
        <v>17398550.082646444</v>
      </c>
      <c r="J27" s="9">
        <f t="shared" si="7"/>
        <v>26856122.4917701</v>
      </c>
      <c r="K27" s="9">
        <f t="shared" si="7"/>
        <v>33374709.380685173</v>
      </c>
      <c r="L27" s="9">
        <f t="shared" si="7"/>
        <v>35239726.414041013</v>
      </c>
    </row>
    <row r="28" spans="2:12" ht="15.95" x14ac:dyDescent="0.2">
      <c r="B28" s="12" t="s">
        <v>28</v>
      </c>
      <c r="C28" s="13" t="str">
        <f t="shared" ref="C28:L28" si="8">IF(C24&gt;C27,"Yes","No Perf. Fees")</f>
        <v>Yes</v>
      </c>
      <c r="D28" s="13" t="str">
        <f t="shared" si="8"/>
        <v>No Perf. Fees</v>
      </c>
      <c r="E28" s="13" t="str">
        <f t="shared" si="8"/>
        <v>Yes</v>
      </c>
      <c r="F28" s="13" t="str">
        <f t="shared" si="8"/>
        <v>Yes</v>
      </c>
      <c r="G28" s="13" t="str">
        <f t="shared" si="8"/>
        <v>No Perf. Fees</v>
      </c>
      <c r="H28" s="13" t="str">
        <f t="shared" si="8"/>
        <v>No Perf. Fees</v>
      </c>
      <c r="I28" s="13" t="str">
        <f t="shared" si="8"/>
        <v>Yes</v>
      </c>
      <c r="J28" s="13" t="str">
        <f t="shared" si="8"/>
        <v>Yes</v>
      </c>
      <c r="K28" s="13" t="str">
        <f t="shared" si="8"/>
        <v>No Perf. Fees</v>
      </c>
      <c r="L28" s="13" t="str">
        <f t="shared" si="8"/>
        <v>Yes</v>
      </c>
    </row>
    <row r="29" spans="2:12" ht="15.95" x14ac:dyDescent="0.2">
      <c r="B29" s="14" t="s">
        <v>29</v>
      </c>
      <c r="C29" s="15"/>
      <c r="D29" s="3"/>
      <c r="E29" s="3"/>
      <c r="F29" s="3"/>
      <c r="G29" s="3"/>
      <c r="H29" s="3"/>
      <c r="I29" s="3"/>
      <c r="J29" s="3"/>
      <c r="K29" s="3"/>
      <c r="L29" s="3"/>
    </row>
    <row r="30" spans="2:12" ht="15.95" x14ac:dyDescent="0.2">
      <c r="B30" s="3" t="s">
        <v>30</v>
      </c>
      <c r="C30" s="9">
        <f>MAX(C24-C27,0)</f>
        <v>5134703.0999999996</v>
      </c>
      <c r="D30" s="9">
        <f t="shared" ref="D30:L30" si="9">MAX(D24-D27,0)</f>
        <v>0</v>
      </c>
      <c r="E30" s="9">
        <f t="shared" si="9"/>
        <v>2341750.4353650808</v>
      </c>
      <c r="F30" s="9">
        <f t="shared" si="9"/>
        <v>978662.62914482132</v>
      </c>
      <c r="G30" s="9">
        <f t="shared" si="9"/>
        <v>0</v>
      </c>
      <c r="H30" s="9">
        <f t="shared" si="9"/>
        <v>0</v>
      </c>
      <c r="I30" s="9">
        <f t="shared" si="9"/>
        <v>8033244.3912249692</v>
      </c>
      <c r="J30" s="9">
        <f t="shared" si="9"/>
        <v>3851734.5151255876</v>
      </c>
      <c r="K30" s="9">
        <f t="shared" si="9"/>
        <v>0</v>
      </c>
      <c r="L30" s="9">
        <f t="shared" si="9"/>
        <v>8644689.4695943445</v>
      </c>
    </row>
    <row r="31" spans="2:12" ht="15.95" x14ac:dyDescent="0.2">
      <c r="B31" s="3" t="s">
        <v>35</v>
      </c>
      <c r="C31" s="9">
        <f>(C30*$C$14)*1.18</f>
        <v>1211789.9316</v>
      </c>
      <c r="D31" s="9">
        <f t="shared" ref="D31:L31" si="10">(D30*$C$14)*1.18</f>
        <v>0</v>
      </c>
      <c r="E31" s="9">
        <f t="shared" si="10"/>
        <v>552653.10274615907</v>
      </c>
      <c r="F31" s="9">
        <f t="shared" si="10"/>
        <v>230964.38047817783</v>
      </c>
      <c r="G31" s="9">
        <f t="shared" si="10"/>
        <v>0</v>
      </c>
      <c r="H31" s="9">
        <f t="shared" si="10"/>
        <v>0</v>
      </c>
      <c r="I31" s="9">
        <f t="shared" si="10"/>
        <v>1895845.6763290928</v>
      </c>
      <c r="J31" s="9">
        <f t="shared" si="10"/>
        <v>909009.34556963865</v>
      </c>
      <c r="K31" s="9">
        <f t="shared" si="10"/>
        <v>0</v>
      </c>
      <c r="L31" s="9">
        <f t="shared" si="10"/>
        <v>2040146.7148242653</v>
      </c>
    </row>
    <row r="32" spans="2:12" ht="15.95" x14ac:dyDescent="0.2">
      <c r="B32" s="16" t="s">
        <v>31</v>
      </c>
      <c r="C32" s="17">
        <f t="shared" ref="C32:L32" si="11">C24-C31</f>
        <v>15122913.168399999</v>
      </c>
      <c r="D32" s="17">
        <f>D24-D31</f>
        <v>15067739.034454672</v>
      </c>
      <c r="E32" s="17">
        <f t="shared" si="11"/>
        <v>18889355.896906555</v>
      </c>
      <c r="F32" s="17">
        <f t="shared" si="11"/>
        <v>21903776.853201985</v>
      </c>
      <c r="G32" s="17">
        <f t="shared" si="11"/>
        <v>22056851.17870282</v>
      </c>
      <c r="H32" s="17">
        <f t="shared" si="11"/>
        <v>14078376.388418665</v>
      </c>
      <c r="I32" s="17">
        <f t="shared" si="11"/>
        <v>23535948.797542322</v>
      </c>
      <c r="J32" s="17">
        <f t="shared" si="11"/>
        <v>29798847.661326047</v>
      </c>
      <c r="K32" s="17">
        <f t="shared" si="11"/>
        <v>31064638.940445181</v>
      </c>
      <c r="L32" s="17">
        <f t="shared" si="11"/>
        <v>41844269.16881109</v>
      </c>
    </row>
    <row r="33" spans="2:12 16384:16384" ht="15.95" x14ac:dyDescent="0.2">
      <c r="B33" s="3" t="s">
        <v>20</v>
      </c>
      <c r="C33" s="18">
        <f>C32/C19-1</f>
        <v>0.51229131683999984</v>
      </c>
      <c r="D33" s="18">
        <f>D32/D19-1</f>
        <v>-3.6483800000000066E-3</v>
      </c>
      <c r="E33" s="18">
        <f>E32/E19-1</f>
        <v>0.25362908487551961</v>
      </c>
      <c r="F33" s="18">
        <f>F32/F19-1</f>
        <v>0.15958304628000008</v>
      </c>
      <c r="G33" s="18">
        <f>G32/G19-1</f>
        <v>6.9884900000001249E-3</v>
      </c>
      <c r="H33" s="18">
        <f>H32/H19-1</f>
        <v>-0.36172319999999991</v>
      </c>
      <c r="I33" s="18">
        <f>I32/I19-1</f>
        <v>0.67178005106496275</v>
      </c>
      <c r="J33" s="18">
        <f>J32/J19-1</f>
        <v>0.26609927297418801</v>
      </c>
      <c r="K33" s="18">
        <f>K32/K19-1</f>
        <v>4.2477859999999978E-2</v>
      </c>
      <c r="L33" s="18">
        <f>L32/L19-1</f>
        <v>0.34700645480000003</v>
      </c>
    </row>
    <row r="34" spans="2:12 16384:16384" ht="15.95" x14ac:dyDescent="0.2">
      <c r="B34" s="3" t="s">
        <v>33</v>
      </c>
      <c r="C34" s="9">
        <f>MAX(C25,C32)</f>
        <v>15122913.168399999</v>
      </c>
      <c r="D34" s="9">
        <f>MAX(D25,D32)*(100%+C13)</f>
        <v>16937662.748608001</v>
      </c>
      <c r="E34" s="9">
        <f>MAX(E25,E32)</f>
        <v>18889355.896906555</v>
      </c>
      <c r="F34" s="9">
        <f>MAX(F25,F32)</f>
        <v>21903776.853201985</v>
      </c>
      <c r="G34" s="9">
        <f>MAX(G25,G32)*(100%+C13)</f>
        <v>24703673.32014716</v>
      </c>
      <c r="H34" s="9">
        <f>MAX(H25,H32)*(100%+C13)</f>
        <v>27668114.118564822</v>
      </c>
      <c r="I34" s="9">
        <f>MAX(I25,I32)</f>
        <v>27668114.118564822</v>
      </c>
      <c r="J34" s="9">
        <f>MAX(J25,J32)</f>
        <v>29798847.661326047</v>
      </c>
      <c r="K34" s="9">
        <f>MAX(K25,K32)*(100%+C13)</f>
        <v>34792395.613298602</v>
      </c>
      <c r="L34" s="9">
        <f>MAX(L25,L32)</f>
        <v>41844269.16881109</v>
      </c>
      <c r="XFD34" s="19"/>
    </row>
    <row r="35" spans="2:12 16384:16384" ht="15.75" x14ac:dyDescent="0.25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XFD35" s="19"/>
    </row>
    <row r="36" spans="2:12 16384:16384" ht="15.75" x14ac:dyDescent="0.25">
      <c r="B36" s="20" t="s">
        <v>36</v>
      </c>
      <c r="C36" s="11"/>
      <c r="D36" s="3"/>
      <c r="E36" s="3"/>
      <c r="F36" s="3"/>
      <c r="G36" s="3"/>
      <c r="H36" s="3"/>
      <c r="I36" s="3"/>
      <c r="J36" s="3"/>
      <c r="K36" s="3"/>
      <c r="L36" s="3"/>
    </row>
    <row r="37" spans="2:12 16384:16384" ht="15.75" x14ac:dyDescent="0.25">
      <c r="B37" s="20" t="s">
        <v>47</v>
      </c>
      <c r="C37" s="3"/>
      <c r="D37" s="15"/>
      <c r="E37" s="3"/>
      <c r="F37" s="3"/>
      <c r="G37" s="3"/>
      <c r="H37" s="3"/>
      <c r="I37" s="3"/>
      <c r="J37" s="3"/>
      <c r="K37" s="3"/>
      <c r="L37" s="3"/>
    </row>
    <row r="38" spans="2:12 16384:16384" x14ac:dyDescent="0.25">
      <c r="F38" s="21"/>
    </row>
    <row r="40" spans="2:12 16384:16384" x14ac:dyDescent="0.25">
      <c r="B40" s="22" t="s">
        <v>37</v>
      </c>
    </row>
    <row r="41" spans="2:12 16384:16384" x14ac:dyDescent="0.25">
      <c r="B41" s="1" t="s">
        <v>38</v>
      </c>
    </row>
    <row r="42" spans="2:12 16384:16384" x14ac:dyDescent="0.25">
      <c r="B42" s="1" t="s">
        <v>39</v>
      </c>
    </row>
    <row r="43" spans="2:12 16384:16384" x14ac:dyDescent="0.25">
      <c r="B43" s="1" t="s">
        <v>40</v>
      </c>
    </row>
    <row r="44" spans="2:12 16384:16384" x14ac:dyDescent="0.25">
      <c r="B44" s="1" t="s">
        <v>41</v>
      </c>
    </row>
    <row r="45" spans="2:12 16384:16384" x14ac:dyDescent="0.25">
      <c r="B45" s="1" t="s">
        <v>42</v>
      </c>
    </row>
    <row r="46" spans="2:12 16384:16384" x14ac:dyDescent="0.25">
      <c r="B46" s="1" t="s">
        <v>43</v>
      </c>
    </row>
    <row r="47" spans="2:12 16384:16384" x14ac:dyDescent="0.25">
      <c r="B47" s="1" t="s">
        <v>44</v>
      </c>
    </row>
  </sheetData>
  <sheetProtection sheet="1" objects="1" scenarios="1" selectLockedCells="1"/>
  <mergeCells count="3">
    <mergeCell ref="B10:C10"/>
    <mergeCell ref="B2:L2"/>
    <mergeCell ref="B17:B18"/>
  </mergeCells>
  <pageMargins left="0.7" right="0.7" top="0.75" bottom="0.75" header="0.3" footer="0.3"/>
  <pageSetup orientation="portrait" r:id="rId1"/>
  <ignoredErrors>
    <ignoredError sqref="E34:F34 H34:N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PMS Fees Calculator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RAMAKRISHNA</dc:creator>
  <cp:lastModifiedBy>SRINIVAS</cp:lastModifiedBy>
  <dcterms:created xsi:type="dcterms:W3CDTF">2024-10-15T06:08:23Z</dcterms:created>
  <dcterms:modified xsi:type="dcterms:W3CDTF">2024-10-16T05:51:00Z</dcterms:modified>
</cp:coreProperties>
</file>